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su.sharepoint.com/sites/SD518NASAMicrogravityParticles/Shared Documents/General/Spring Semester/"/>
    </mc:Choice>
  </mc:AlternateContent>
  <xr:revisionPtr revIDLastSave="976" documentId="11_5F278096756278C2C848B342967EFF88BA869AAA" xr6:coauthVersionLast="47" xr6:coauthVersionMax="47" xr10:uidLastSave="{48140F9E-C320-48D4-9F4B-4EE59D2B6D3C}"/>
  <bookViews>
    <workbookView xWindow="57600" yWindow="0" windowWidth="28800" windowHeight="15600" firstSheet="2" activeTab="2" xr2:uid="{00000000-000D-0000-FFFF-FFFF00000000}"/>
  </bookViews>
  <sheets>
    <sheet name="Sheet1" sheetId="1" state="hidden" r:id="rId1"/>
    <sheet name="WorkingBOMSeniorDesignGroup518" sheetId="2" r:id="rId2"/>
    <sheet name="Sheet2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3" l="1"/>
  <c r="C33" i="3"/>
  <c r="C32" i="3"/>
  <c r="C31" i="3"/>
  <c r="C30" i="3"/>
  <c r="C29" i="3"/>
  <c r="E47" i="2"/>
  <c r="B25" i="3"/>
  <c r="C36" i="2"/>
  <c r="C39" i="2" s="1"/>
  <c r="C29" i="2"/>
  <c r="C24" i="2"/>
  <c r="C28" i="2"/>
  <c r="C34" i="2"/>
  <c r="C20" i="2"/>
  <c r="C27" i="2"/>
  <c r="C30" i="2"/>
  <c r="C22" i="2"/>
  <c r="C21" i="2"/>
  <c r="C19" i="2"/>
  <c r="C16" i="2"/>
  <c r="C15" i="2"/>
  <c r="C23" i="2"/>
  <c r="C17" i="2"/>
  <c r="C14" i="2"/>
  <c r="T7" i="2" s="1"/>
</calcChain>
</file>

<file path=xl/sharedStrings.xml><?xml version="1.0" encoding="utf-8"?>
<sst xmlns="http://schemas.openxmlformats.org/spreadsheetml/2006/main" count="264" uniqueCount="205">
  <si>
    <t>ITEM</t>
  </si>
  <si>
    <t>Quantity</t>
  </si>
  <si>
    <t>Price</t>
  </si>
  <si>
    <t>Use</t>
  </si>
  <si>
    <t>Source</t>
  </si>
  <si>
    <t>Have available to us</t>
  </si>
  <si>
    <t>Arduino</t>
  </si>
  <si>
    <t>Free (In Senior Design Lab)</t>
  </si>
  <si>
    <t>Control of Electronics</t>
  </si>
  <si>
    <t>N/A</t>
  </si>
  <si>
    <t>Discuss If needed</t>
  </si>
  <si>
    <t>Hydro Fan</t>
  </si>
  <si>
    <t>move the fluid</t>
  </si>
  <si>
    <t>Access to free solution</t>
  </si>
  <si>
    <t>LED Screen</t>
  </si>
  <si>
    <t>Solvant</t>
  </si>
  <si>
    <t>Ultrasonic Speaker</t>
  </si>
  <si>
    <t>https://www.walmart.com/ip/2X-Ac-110V-100W-40K-Ultrasonic-Cleaner-Driver-Board-2Pcs-60W-40K-Transducer-for-Ultrasonic-Cleaning-Machines/2586985035?wmlspartner=imp_27795&amp;selectedSellerId=101282276&amp;clickid=10I0uJU5zxyPUSH2yh02vVRoUkFXe033kW7n2A0&amp;irgwc=1&amp;sourceid=imp_10I0uJU5zxyPUSH2yh02vVRoUkFXe033kW7n2A0&amp;veh=aff&amp;affiliates_ad_id=612734&amp;campaign_id=9383&amp;sharedid=6080654</t>
  </si>
  <si>
    <t>Vacuum Pump</t>
  </si>
  <si>
    <t>Cheese Cloth</t>
  </si>
  <si>
    <t>To save the solvant, Collect particles to weigh</t>
  </si>
  <si>
    <t>Aquarium Pump</t>
  </si>
  <si>
    <t>Move the fluid around</t>
  </si>
  <si>
    <t>Vaccuum Lines</t>
  </si>
  <si>
    <t>Move the vaccum around, to drain the cleaner</t>
  </si>
  <si>
    <t xml:space="preserve">Fittings </t>
  </si>
  <si>
    <t>To seal the valves</t>
  </si>
  <si>
    <t xml:space="preserve"> </t>
  </si>
  <si>
    <t>Valves</t>
  </si>
  <si>
    <t>To control flow</t>
  </si>
  <si>
    <t>Teflon Tape</t>
  </si>
  <si>
    <t>To seal fittings for vaccum</t>
  </si>
  <si>
    <t>Wires(Arduino)?</t>
  </si>
  <si>
    <t>To connect the parts to the arduino</t>
  </si>
  <si>
    <t>PC Filament</t>
  </si>
  <si>
    <t>To print a window (If going that route)</t>
  </si>
  <si>
    <t>Ultrasonic Cleaner</t>
  </si>
  <si>
    <t>To scavenge parts and understand how it works</t>
  </si>
  <si>
    <t>Flour</t>
  </si>
  <si>
    <t>To simulate the particles stuck on the part</t>
  </si>
  <si>
    <t>Buttons (Arduino)</t>
  </si>
  <si>
    <t>User interface control</t>
  </si>
  <si>
    <t>Transformer</t>
  </si>
  <si>
    <t>To step up the voltage</t>
  </si>
  <si>
    <t>Wall Outlet Plug</t>
  </si>
  <si>
    <t>To obtain power</t>
  </si>
  <si>
    <t>Next weeks</t>
  </si>
  <si>
    <t>Prototype 1()</t>
  </si>
  <si>
    <t>What needs ordered before January</t>
  </si>
  <si>
    <t>152.4x152.4x152.4</t>
  </si>
  <si>
    <t>3.6 liters</t>
  </si>
  <si>
    <t>speaker</t>
  </si>
  <si>
    <t>100W/Gal</t>
  </si>
  <si>
    <t>container</t>
  </si>
  <si>
    <t>2 60 W should be fine</t>
  </si>
  <si>
    <t>water</t>
  </si>
  <si>
    <t>actual part</t>
  </si>
  <si>
    <t>sand or clay</t>
  </si>
  <si>
    <t>mesh basket</t>
  </si>
  <si>
    <t>Paper Screen/ Buttons</t>
  </si>
  <si>
    <t>Price $</t>
  </si>
  <si>
    <t>Item Maturity</t>
  </si>
  <si>
    <t>Serial Number</t>
  </si>
  <si>
    <t>Project Maturity (1 or 0)</t>
  </si>
  <si>
    <t>Link</t>
  </si>
  <si>
    <t>VDR 3 Prototype</t>
  </si>
  <si>
    <t>Key</t>
  </si>
  <si>
    <t>Container</t>
  </si>
  <si>
    <t>Walmart</t>
  </si>
  <si>
    <t>Simulate the cleaning chamber</t>
  </si>
  <si>
    <t>Part is Available and can be picked up right away</t>
  </si>
  <si>
    <t>Water (gal)</t>
  </si>
  <si>
    <t>Member</t>
  </si>
  <si>
    <t>The cleaner fluid</t>
  </si>
  <si>
    <t>Part is needed and is ordered</t>
  </si>
  <si>
    <t>Sample Part</t>
  </si>
  <si>
    <t>Part to be cleaned</t>
  </si>
  <si>
    <t>Part is needed and is not ordered yet</t>
  </si>
  <si>
    <t>Sand or Clay</t>
  </si>
  <si>
    <t>Simulate the powder that needs cleaning</t>
  </si>
  <si>
    <t xml:space="preserve">Part is needed and is not sourced and is not ordered yet </t>
  </si>
  <si>
    <t>Mesh Basket</t>
  </si>
  <si>
    <t>To hold the part above the bottom so sonic waves can come and clean</t>
  </si>
  <si>
    <t>Project Cost</t>
  </si>
  <si>
    <t>To simulate the UI needed in the fished prototype</t>
  </si>
  <si>
    <t>Project Maturity</t>
  </si>
  <si>
    <t>1 = Need Now, 0 = Need Later</t>
  </si>
  <si>
    <t>Speaker</t>
  </si>
  <si>
    <t>Simulate the ultrasonic waves</t>
  </si>
  <si>
    <t>Spring 2024 Senior Design Prototype</t>
  </si>
  <si>
    <t>Free</t>
  </si>
  <si>
    <t>Senior Design Lab</t>
  </si>
  <si>
    <t>Provided the UI, the functionality of the project</t>
  </si>
  <si>
    <t>Provide User Ease when operating</t>
  </si>
  <si>
    <t>Wires(Arduino)</t>
  </si>
  <si>
    <t>To connect everything together</t>
  </si>
  <si>
    <t>Solvant (Distilled Water) (gal)</t>
  </si>
  <si>
    <t>The medium to carry the waves to clean the part</t>
  </si>
  <si>
    <t>Parent's Choice Distilled Water, 1 Gallon - Walmart.com</t>
  </si>
  <si>
    <t>Wave Maker</t>
  </si>
  <si>
    <t>Amazon</t>
  </si>
  <si>
    <t>B09VD6D899</t>
  </si>
  <si>
    <t>To provide additional fluid motion</t>
  </si>
  <si>
    <t>Amazon.com: DOMICA Aquarium Wave Maker Power Head with Magnetic Mount Suction 800GPH, Fresh or Saltwater Tank Circulation Pump for Under 20 Gallon Fish Tank 3W : Pet Supplies</t>
  </si>
  <si>
    <t>VWR_Core_Product</t>
  </si>
  <si>
    <t>14026-20</t>
  </si>
  <si>
    <t>To cause pressure difference to drain/fill container</t>
  </si>
  <si>
    <t>| VWR International | VWR International | VWR</t>
  </si>
  <si>
    <t>Caulk</t>
  </si>
  <si>
    <t>Grainger</t>
  </si>
  <si>
    <t>70798-18032</t>
  </si>
  <si>
    <t>Watertight Sealant</t>
  </si>
  <si>
    <t>DAP, Kwik Seal Tub &amp; Tile, White, Acrylic Latex Adhesive Caulk - 4MY71|70798-18032 - Grainger</t>
  </si>
  <si>
    <t>To show the progress/operate the machine</t>
  </si>
  <si>
    <t>Vacuum tubing ID 1/4" OD 5/8" 10 ft piece</t>
  </si>
  <si>
    <t>62995-335</t>
  </si>
  <si>
    <t>To move the vacuum pressure around</t>
  </si>
  <si>
    <t>https://us.vwr.com/store/catalog/static_catalog.jsp?catalog_number=62995-335</t>
  </si>
  <si>
    <t>Fittings for Vacuum Pump</t>
  </si>
  <si>
    <t>McMaster</t>
  </si>
  <si>
    <t>1075T49</t>
  </si>
  <si>
    <t>To seal the vacuum lines securly to the machine. 1/4" Vacuum line, ribbed fitting</t>
  </si>
  <si>
    <t>https://www.mcmaster.com/1075T49/</t>
  </si>
  <si>
    <t>Valves (Check Valve Ball)</t>
  </si>
  <si>
    <t>A-3569-0001</t>
  </si>
  <si>
    <t>To contrict or allow flow for fluid</t>
  </si>
  <si>
    <t>https://solutions.sciquest.com/apps/Router/ExternalSiteTransition?url=https%3A%2F%2Fus.vwr.com%2Fstore%2Fcatalog%2Fstatic_catalog.jsp%3Fcatalog_number%3DMFLX00003-UT&amp;token=MTpBRVMyI0NESTgyeVc5cCsyVEthYngrT2RzQlp1bE0xRlAvdXRqUUE9PQ%3D%3D</t>
  </si>
  <si>
    <t>Teflon Tape 1/2'' X 520''</t>
  </si>
  <si>
    <t>Fisher Scientific</t>
  </si>
  <si>
    <t>NC1931643</t>
  </si>
  <si>
    <t>To ensure vacuum tight connection</t>
  </si>
  <si>
    <t>Qc Supply LLC TEFLON TAPE - 1/2" X 520", Quantity: Each of 1 | Fisher Scientific</t>
  </si>
  <si>
    <t>All Purpose Flour 5lb Bag</t>
  </si>
  <si>
    <t>Fake powder to clean off part</t>
  </si>
  <si>
    <t>Great Value All-Purpose Flour, 5LB Bag - Walmart.com</t>
  </si>
  <si>
    <t>Hinge</t>
  </si>
  <si>
    <t>1603A3</t>
  </si>
  <si>
    <t>To be able to lift lid up</t>
  </si>
  <si>
    <t>Surface-Mount Hinge with Holes, Brass, Nonremovable Pin, 1" x 3/8" Door Leaf | McMaster-Carr</t>
  </si>
  <si>
    <t>Ultrasonic Sensor 40kHz</t>
  </si>
  <si>
    <t>Digi-Key</t>
  </si>
  <si>
    <t>CUSA-T60-150-2400-TH</t>
  </si>
  <si>
    <t>Sensor to produce required frequency (40kHz)</t>
  </si>
  <si>
    <t>https://www.digikey.com/en/products/detail/cui-devices/CUSA-T60-150-2400-TH/16579208?utm_adgroup=&amp;utm_source=google&amp;utm_medium=cpc&amp;utm_campaign=PMax%20Supplier_Focus%20Supplier&amp;utm_term=&amp;utm_content=&amp;utm_id=go_cmp-20243063242_adg-_ad-__dev-c_ext-_prd-16579208_sig-Cj0KCQiA67CrBhC1ARIsACKAa8S-MZ-p5w3MvFtVL8e49b9B2sh1sSoypt9S9wKD7HHZI-lM3l_QklEaAqDqEALw_wcB&amp;gad_source=1&amp;gclid=Cj0KCQiA67CrBhC1ARIsACKAa8S-MZ-p5w3MvFtVL8e49b9B2sh1sSoypt9S9wKD7HHZI-lM3l_QklEaAqDqEALw_wcB</t>
  </si>
  <si>
    <t>Ultrasonic Transformer</t>
  </si>
  <si>
    <t>B78302A2403A003</t>
  </si>
  <si>
    <t>Transferm to the required frequency</t>
  </si>
  <si>
    <t>https://www.digikey.com/en/products/detail/epcos---tdk-electronics/B78302A2403A003/16686250?utm_adgroup=&amp;utm_source=google&amp;utm_medium=cpc&amp;utm_campaign=PMax%20Shopping_Product_Low%20ROAS%20Categories&amp;utm_term=&amp;utm_content=&amp;utm_id=go_cmp-20243063506_adg-_ad-__dev-c_ext-_prd-16686250_sig-Cj0KCQiA67CrBhC1ARIsACKAa8RKXh5efblOZLGHTigBPDSKX4FyQE_pWy8dmfZYH94x_88he8r6puMaAtMzEALw_wcB&amp;gad_source=1&amp;gclid=Cj0KCQiA67CrBhC1ARIsACKAa8RKXh5efblOZLGHTigBPDSKX4FyQE_pWy8dmfZYH94x_88he8r6puMaAtMzEALw_wcB</t>
  </si>
  <si>
    <t>Body Material (AL 6061) 4Ft Sheet 1/8'' Thickness</t>
  </si>
  <si>
    <t>61P.125X12-48</t>
  </si>
  <si>
    <t>Main holding material for part and cleaning process</t>
  </si>
  <si>
    <t>T6, 4 ft Overall Lg, Aluminum Sheet 6061 - 3DTC2|61P.125X12-48 - Grainger</t>
  </si>
  <si>
    <t>Latch</t>
  </si>
  <si>
    <t>4567A14</t>
  </si>
  <si>
    <t>How the lid is closing to secure water tight and pressure tight</t>
  </si>
  <si>
    <t>https://www.mcmaster.com/4567A14/</t>
  </si>
  <si>
    <t>Acrylic Sheet 0.708'' X 12'' X 12''</t>
  </si>
  <si>
    <t>Fastenal</t>
  </si>
  <si>
    <t>Material to be used for the lid</t>
  </si>
  <si>
    <t>https://www.fastenal.com/product/details/0954486</t>
  </si>
  <si>
    <t>Rubber Pad (10'' X 9.6'')</t>
  </si>
  <si>
    <t>The feet to stop vibrations carrying to the table</t>
  </si>
  <si>
    <t>https://www.fishersci.com/itemdetail?catnum=88861130</t>
  </si>
  <si>
    <t>LED Lights</t>
  </si>
  <si>
    <t>Mechatronics Room</t>
  </si>
  <si>
    <t>Lights to symbolize the machine starting and stopping</t>
  </si>
  <si>
    <t>Zip Ties 100 count</t>
  </si>
  <si>
    <t>Senior Design Lab/ Member</t>
  </si>
  <si>
    <t>To organize cables</t>
  </si>
  <si>
    <t>Gasket Maker</t>
  </si>
  <si>
    <t>Team Memeber</t>
  </si>
  <si>
    <t>To keep preassure inside device</t>
  </si>
  <si>
    <t>Buna-N Sheet 12'' X 12'' X 0.125''</t>
  </si>
  <si>
    <t>BULK-RS-BHS40-24</t>
  </si>
  <si>
    <t>To create the pressure seal in lid</t>
  </si>
  <si>
    <t>https://www.grainger.com/product/1DPZ6</t>
  </si>
  <si>
    <t>Plastic Solenoid Valve</t>
  </si>
  <si>
    <t>1528-2003-ND</t>
  </si>
  <si>
    <t>PLASTIC WATER SOLENOID VALVE - 1</t>
  </si>
  <si>
    <t>997 Adafruit Industries LLC | Industrial Automation and Controls | DigiKey</t>
  </si>
  <si>
    <t>Make sure to order just to test this time</t>
  </si>
  <si>
    <t>a</t>
  </si>
  <si>
    <t xml:space="preserve">         </t>
  </si>
  <si>
    <t>https://www.mcmaster.com/4448K35/</t>
  </si>
  <si>
    <t>m6x1 nuts for the hoze fittings</t>
  </si>
  <si>
    <t>1 pack of 100 nuts</t>
  </si>
  <si>
    <t>90592A016</t>
  </si>
  <si>
    <t>https://www.mcmaster.com/products/nuts/thread-pitch~1-mm/thread-size~m6/metric-medium-strength-steel-hex-nuts-class-8/</t>
  </si>
  <si>
    <t>Body Material Selection Plots</t>
  </si>
  <si>
    <t>Team 518 Budget</t>
  </si>
  <si>
    <t>STARTING BUDGET</t>
  </si>
  <si>
    <t>https://fsu.sharepoint.com/:x:/r/sites/SD518NASAMicrogravityParticles/Shared%20Documents/General/Orders/Procurement_WorkBook_Rev_001_060123.xlsx?d=w005a67dc075f46a68a7f1240415bfa44&amp;csf=1&amp;web=1&amp;e=9uMcQE</t>
  </si>
  <si>
    <t>Order 1</t>
  </si>
  <si>
    <t>Order 2</t>
  </si>
  <si>
    <t>Order 3</t>
  </si>
  <si>
    <t>Order 4</t>
  </si>
  <si>
    <t>Total:</t>
  </si>
  <si>
    <t>Order 5</t>
  </si>
  <si>
    <t>Order 6</t>
  </si>
  <si>
    <t>Electrical</t>
  </si>
  <si>
    <t>Plumming</t>
  </si>
  <si>
    <t>Material</t>
  </si>
  <si>
    <t>Miscellaneous</t>
  </si>
  <si>
    <t>Spent:</t>
  </si>
  <si>
    <t xml:space="preserve">TOTAL Remaining: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</si>
</sst>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444444"/>
      <name val="Calibri"/>
      <family val="2"/>
      <charset val="1"/>
    </font>
    <font>
      <sz val="11"/>
      <color rgb="FF53565A"/>
      <name val="Calibri"/>
      <scheme val="minor"/>
    </font>
    <font>
      <sz val="11"/>
      <color rgb="FF000000"/>
      <name val="Calibri"/>
      <scheme val="minor"/>
    </font>
    <font>
      <sz val="11"/>
      <color rgb="FF333333"/>
      <name val="Calibri"/>
      <scheme val="minor"/>
    </font>
    <font>
      <i/>
      <sz val="11"/>
      <color rgb="FF53565A"/>
      <name val="Calibri"/>
      <scheme val="minor"/>
    </font>
    <font>
      <u/>
      <sz val="11"/>
      <color rgb="FF000000"/>
      <name val="Calibri"/>
      <family val="2"/>
      <scheme val="minor"/>
    </font>
    <font>
      <sz val="11"/>
      <color rgb="FF222222"/>
      <name val="Calibri"/>
      <scheme val="minor"/>
    </font>
    <font>
      <sz val="9"/>
      <color rgb="FF333333"/>
      <name val="Calibri"/>
      <scheme val="minor"/>
    </font>
    <font>
      <sz val="11"/>
      <color rgb="FF2B2B2B"/>
      <name val="Calibri"/>
      <scheme val="minor"/>
    </font>
    <font>
      <sz val="9"/>
      <color rgb="FF444444"/>
      <name val="Roboto"/>
      <charset val="1"/>
    </font>
    <font>
      <sz val="11"/>
      <color rgb="FF444444"/>
      <name val="Roboto"/>
      <charset val="1"/>
    </font>
    <font>
      <sz val="11"/>
      <color rgb="FF222222"/>
      <name val="Calibri"/>
      <family val="2"/>
      <scheme val="minor"/>
    </font>
    <font>
      <sz val="24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19" fillId="0" borderId="0" applyFont="0" applyFill="0" applyBorder="0" applyAlignment="0" applyProtection="0"/>
  </cellStyleXfs>
  <cellXfs count="81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5" borderId="1" xfId="0" applyFill="1" applyBorder="1"/>
    <xf numFmtId="0" fontId="0" fillId="3" borderId="1" xfId="0" applyFill="1" applyBorder="1"/>
    <xf numFmtId="0" fontId="0" fillId="4" borderId="1" xfId="0" applyFill="1" applyBorder="1"/>
    <xf numFmtId="0" fontId="0" fillId="0" borderId="1" xfId="0" applyBorder="1"/>
    <xf numFmtId="0" fontId="0" fillId="2" borderId="2" xfId="0" applyFill="1" applyBorder="1"/>
    <xf numFmtId="0" fontId="0" fillId="2" borderId="3" xfId="0" applyFill="1" applyBorder="1"/>
    <xf numFmtId="0" fontId="2" fillId="3" borderId="1" xfId="0" applyFont="1" applyFill="1" applyBorder="1"/>
    <xf numFmtId="0" fontId="3" fillId="3" borderId="1" xfId="1" applyFill="1" applyBorder="1" applyAlignment="1"/>
    <xf numFmtId="0" fontId="0" fillId="7" borderId="1" xfId="0" applyFill="1" applyBorder="1"/>
    <xf numFmtId="0" fontId="0" fillId="0" borderId="1" xfId="0" applyBorder="1" applyAlignment="1">
      <alignment horizontal="center"/>
    </xf>
    <xf numFmtId="0" fontId="0" fillId="8" borderId="1" xfId="0" applyFill="1" applyBorder="1"/>
    <xf numFmtId="0" fontId="0" fillId="10" borderId="1" xfId="0" applyFill="1" applyBorder="1"/>
    <xf numFmtId="0" fontId="0" fillId="6" borderId="1" xfId="0" applyFill="1" applyBorder="1"/>
    <xf numFmtId="0" fontId="4" fillId="0" borderId="1" xfId="0" applyFont="1" applyBorder="1"/>
    <xf numFmtId="0" fontId="0" fillId="0" borderId="0" xfId="0" applyAlignment="1">
      <alignment horizontal="center"/>
    </xf>
    <xf numFmtId="0" fontId="3" fillId="0" borderId="1" xfId="1" applyBorder="1"/>
    <xf numFmtId="2" fontId="0" fillId="3" borderId="1" xfId="0" applyNumberFormat="1" applyFill="1" applyBorder="1"/>
    <xf numFmtId="0" fontId="5" fillId="0" borderId="1" xfId="0" applyFont="1" applyBorder="1"/>
    <xf numFmtId="0" fontId="0" fillId="0" borderId="4" xfId="0" applyBorder="1"/>
    <xf numFmtId="0" fontId="0" fillId="0" borderId="5" xfId="0" applyBorder="1"/>
    <xf numFmtId="0" fontId="6" fillId="0" borderId="0" xfId="0" applyFont="1"/>
    <xf numFmtId="0" fontId="7" fillId="0" borderId="0" xfId="0" applyFont="1"/>
    <xf numFmtId="0" fontId="0" fillId="0" borderId="2" xfId="0" applyBorder="1"/>
    <xf numFmtId="0" fontId="3" fillId="0" borderId="2" xfId="1" applyBorder="1"/>
    <xf numFmtId="0" fontId="2" fillId="10" borderId="1" xfId="0" applyFont="1" applyFill="1" applyBorder="1"/>
    <xf numFmtId="0" fontId="0" fillId="10" borderId="2" xfId="0" applyFill="1" applyBorder="1"/>
    <xf numFmtId="0" fontId="8" fillId="0" borderId="0" xfId="0" applyFont="1"/>
    <xf numFmtId="0" fontId="0" fillId="0" borderId="6" xfId="0" applyBorder="1"/>
    <xf numFmtId="0" fontId="9" fillId="0" borderId="1" xfId="1" applyFont="1" applyBorder="1"/>
    <xf numFmtId="0" fontId="3" fillId="0" borderId="0" xfId="1"/>
    <xf numFmtId="0" fontId="0" fillId="0" borderId="3" xfId="0" applyBorder="1"/>
    <xf numFmtId="0" fontId="0" fillId="0" borderId="7" xfId="0" applyBorder="1"/>
    <xf numFmtId="0" fontId="11" fillId="0" borderId="0" xfId="0" applyFont="1"/>
    <xf numFmtId="0" fontId="0" fillId="8" borderId="2" xfId="0" applyFill="1" applyBorder="1"/>
    <xf numFmtId="0" fontId="11" fillId="0" borderId="1" xfId="0" applyFont="1" applyBorder="1"/>
    <xf numFmtId="0" fontId="0" fillId="0" borderId="8" xfId="0" applyBorder="1" applyAlignment="1">
      <alignment horizontal="left"/>
    </xf>
    <xf numFmtId="0" fontId="10" fillId="0" borderId="6" xfId="0" applyFont="1" applyBorder="1"/>
    <xf numFmtId="0" fontId="12" fillId="0" borderId="1" xfId="0" applyFont="1" applyBorder="1" applyAlignment="1">
      <alignment horizontal="left"/>
    </xf>
    <xf numFmtId="0" fontId="0" fillId="3" borderId="2" xfId="0" applyFill="1" applyBorder="1"/>
    <xf numFmtId="0" fontId="0" fillId="12" borderId="0" xfId="0" applyFill="1"/>
    <xf numFmtId="0" fontId="0" fillId="11" borderId="1" xfId="0" applyFill="1" applyBorder="1"/>
    <xf numFmtId="0" fontId="15" fillId="0" borderId="1" xfId="0" applyFont="1" applyBorder="1"/>
    <xf numFmtId="0" fontId="13" fillId="0" borderId="2" xfId="0" applyFont="1" applyBorder="1"/>
    <xf numFmtId="0" fontId="13" fillId="11" borderId="2" xfId="0" applyFont="1" applyFill="1" applyBorder="1" applyAlignment="1">
      <alignment wrapText="1"/>
    </xf>
    <xf numFmtId="0" fontId="14" fillId="11" borderId="2" xfId="0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6" fillId="13" borderId="1" xfId="0" applyFont="1" applyFill="1" applyBorder="1" applyAlignment="1">
      <alignment horizontal="center" vertical="center"/>
    </xf>
    <xf numFmtId="8" fontId="18" fillId="13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0" fillId="12" borderId="1" xfId="0" applyFill="1" applyBorder="1" applyAlignment="1">
      <alignment horizontal="center" vertical="center"/>
    </xf>
    <xf numFmtId="8" fontId="0" fillId="12" borderId="1" xfId="0" applyNumberForma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17" fillId="0" borderId="1" xfId="0" applyNumberFormat="1" applyFont="1" applyBorder="1" applyAlignment="1">
      <alignment horizontal="center"/>
    </xf>
    <xf numFmtId="164" fontId="0" fillId="3" borderId="1" xfId="0" applyNumberFormat="1" applyFill="1" applyBorder="1" applyAlignment="1">
      <alignment horizontal="center" vertical="center"/>
    </xf>
    <xf numFmtId="0" fontId="0" fillId="6" borderId="2" xfId="0" applyFill="1" applyBorder="1"/>
    <xf numFmtId="0" fontId="2" fillId="6" borderId="1" xfId="0" applyFont="1" applyFill="1" applyBorder="1"/>
    <xf numFmtId="0" fontId="2" fillId="5" borderId="2" xfId="0" applyFont="1" applyFill="1" applyBorder="1"/>
    <xf numFmtId="0" fontId="0" fillId="5" borderId="2" xfId="0" applyFill="1" applyBorder="1"/>
    <xf numFmtId="164" fontId="2" fillId="3" borderId="1" xfId="0" applyNumberFormat="1" applyFont="1" applyFill="1" applyBorder="1" applyAlignment="1">
      <alignment horizontal="center" vertical="center"/>
    </xf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44" fontId="20" fillId="3" borderId="1" xfId="2" applyFont="1" applyFill="1" applyBorder="1" applyAlignment="1">
      <alignment horizontal="center" vertical="center"/>
    </xf>
    <xf numFmtId="44" fontId="0" fillId="3" borderId="1" xfId="2" applyFont="1" applyFill="1" applyBorder="1" applyAlignment="1">
      <alignment horizontal="center" vertical="center"/>
    </xf>
    <xf numFmtId="0" fontId="0" fillId="0" borderId="12" xfId="0" applyBorder="1"/>
    <xf numFmtId="0" fontId="0" fillId="12" borderId="12" xfId="0" applyFill="1" applyBorder="1"/>
    <xf numFmtId="8" fontId="0" fillId="12" borderId="12" xfId="0" applyNumberFormat="1" applyFill="1" applyBorder="1"/>
    <xf numFmtId="0" fontId="0" fillId="14" borderId="12" xfId="0" applyFill="1" applyBorder="1"/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1371600</xdr:colOff>
      <xdr:row>49</xdr:row>
      <xdr:rowOff>72390</xdr:rowOff>
    </xdr:from>
    <xdr:to>
      <xdr:col>8</xdr:col>
      <xdr:colOff>885825</xdr:colOff>
      <xdr:row>64</xdr:row>
      <xdr:rowOff>91210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4ABF30-DF55-2A27-1300-20AFD11F8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9406890"/>
          <a:ext cx="7772400" cy="2876320"/>
        </a:xfrm>
        <a:prstGeom prst="rect">
          <a:avLst/>
        </a:prstGeom>
      </xdr:spPr>
    </xdr:pic>
    <xdr:clientData/>
  </xdr:twoCellAnchor>
  <xdr:twoCellAnchor editAs="oneCell">
    <xdr:from>
      <xdr:col>0</xdr:col>
      <xdr:colOff>92850</xdr:colOff>
      <xdr:row>49</xdr:row>
      <xdr:rowOff>5220</xdr:rowOff>
    </xdr:from>
    <xdr:to>
      <xdr:col>4</xdr:col>
      <xdr:colOff>1470165</xdr:colOff>
      <xdr:row>64</xdr:row>
      <xdr:rowOff>14692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B51E80CD-2F23-3EF0-257E-863770AF6629}"/>
            </a:ext>
            <a:ext uri="{147F2762-F138-4A5C-976F-8EAC2B608ADB}">
              <a16:predDERef xmlns:a16="http://schemas.microsoft.com/office/drawing/2014/main" pred="{A34ABF30-DF55-2A27-1300-20AFD11F8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50" y="9339720"/>
          <a:ext cx="7772400" cy="2866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walmart.com/ip/2X-Ac-110V-100W-40K-Ultrasonic-Cleaner-Driver-Board-2Pcs-60W-40K-Transducer-for-Ultrasonic-Cleaning-Machines/2586985035?wmlspartner=imp_27795&amp;selectedSellerId=101282276&amp;clickid=10I0uJU5zxyPUSH2yh02vVRoUkFXe033kW7n2A0&amp;irgwc=1&amp;sourceid=imp_10I0uJU5zxyPUSH2yh02vVRoUkFXe033kW7n2A0&amp;veh=aff&amp;affiliates_ad_id=612734&amp;campaign_id=9383&amp;sharedid=6080654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almart.com/ip/Great-Value-All-Purpose-Flour-5LB-Bag/10403017?athbdg=L1600&amp;from=/search" TargetMode="External"/><Relationship Id="rId13" Type="http://schemas.openxmlformats.org/officeDocument/2006/relationships/hyperlink" Target="https://www.digikey.com/en/products/detail/epcos---tdk-electronics/B78302A2403A003/16686250?utm_adgroup=&amp;utm_source=google&amp;utm_medium=cpc&amp;utm_campaign=PMax%20Shopping_Product_Low%20ROAS%20Categories&amp;utm_term=&amp;utm_content=&amp;utm_id=go_cmp-20243063506_adg-_ad-__dev-c_ext-_prd-16686250_sig-Cj0KCQiA67CrBhC1ARIsACKAa8RKXh5efblOZLGHTigBPDSKX4FyQE_pWy8dmfZYH94x_88he8r6puMaAtMzEALw_wcB&amp;gad_source=1&amp;gclid=Cj0KCQiA67CrBhC1ARIsACKAa8RKXh5efblOZLGHTigBPDSKX4FyQE_pWy8dmfZYH94x_88he8r6puMaAtMzEALw_wcB" TargetMode="External"/><Relationship Id="rId18" Type="http://schemas.openxmlformats.org/officeDocument/2006/relationships/hyperlink" Target="https://www.mcmaster.com/4567A14/" TargetMode="External"/><Relationship Id="rId3" Type="http://schemas.openxmlformats.org/officeDocument/2006/relationships/hyperlink" Target="https://us.vwr.com/store/catalog/static_catalog.jsp?catalog_number=89078-176" TargetMode="External"/><Relationship Id="rId7" Type="http://schemas.openxmlformats.org/officeDocument/2006/relationships/hyperlink" Target="https://www.walmart.com/ip/Parent-s-Choice-Distilled-Water-1-Gallon/124788703?athbdg=L1600&amp;from=/search" TargetMode="External"/><Relationship Id="rId12" Type="http://schemas.openxmlformats.org/officeDocument/2006/relationships/hyperlink" Target="https://www.mcmaster.com/1075T49/" TargetMode="External"/><Relationship Id="rId17" Type="http://schemas.openxmlformats.org/officeDocument/2006/relationships/hyperlink" Target="https://www.mcmaster.com/4448K35/" TargetMode="External"/><Relationship Id="rId2" Type="http://schemas.openxmlformats.org/officeDocument/2006/relationships/hyperlink" Target="https://solutions.sciquest.com/apps/Router/ExternalSiteTransition?url=https%3A%2F%2Fus.vwr.com%2Fstore%2Fcatalog%2Fstatic_catalog.jsp%3Fcatalog_number%3DMFLX00003-UT&amp;token=MTpBRVMyI0NESTgyeVc5cCsyVEthYngrT2RzQlp1bE0xRlAvdXRqUUE9PQ%3D%3D" TargetMode="External"/><Relationship Id="rId16" Type="http://schemas.openxmlformats.org/officeDocument/2006/relationships/hyperlink" Target="https://www.digikey.com/en/products/detail/adafruit-industries-llc/997/6827136" TargetMode="External"/><Relationship Id="rId20" Type="http://schemas.openxmlformats.org/officeDocument/2006/relationships/drawing" Target="../drawings/drawing1.xml"/><Relationship Id="rId1" Type="http://schemas.openxmlformats.org/officeDocument/2006/relationships/hyperlink" Target="https://punchout.fishersci.com/shop/products/catalog/NC1931643?" TargetMode="External"/><Relationship Id="rId6" Type="http://schemas.openxmlformats.org/officeDocument/2006/relationships/hyperlink" Target="https://us.vwr.com/store/catalog/static_catalog.jsp?catalog_number=62995-335" TargetMode="External"/><Relationship Id="rId11" Type="http://schemas.openxmlformats.org/officeDocument/2006/relationships/hyperlink" Target="https://www.fishersci.com/itemdetail?catnum=88861130" TargetMode="External"/><Relationship Id="rId5" Type="http://schemas.openxmlformats.org/officeDocument/2006/relationships/hyperlink" Target="https://www.amazon.com/DOMICA-Aquarium-Magnetic-Saltwater-Circulation/dp/B09VD6D899/ref=sr_1_106?crid=3A1EOBNQ4S62R&amp;keywords=submersible+fan&amp;qid=1701625156&amp;sprefix=submersible+fan%2Caps%2C93&amp;sr=8-106" TargetMode="External"/><Relationship Id="rId15" Type="http://schemas.openxmlformats.org/officeDocument/2006/relationships/hyperlink" Target="https://www.grainger.com/product/1DPZ6" TargetMode="External"/><Relationship Id="rId10" Type="http://schemas.openxmlformats.org/officeDocument/2006/relationships/hyperlink" Target="https://www.fastenal.com/product/details/0954486" TargetMode="External"/><Relationship Id="rId19" Type="http://schemas.openxmlformats.org/officeDocument/2006/relationships/hyperlink" Target="https://www.mcmaster.com/1603A3/" TargetMode="External"/><Relationship Id="rId4" Type="http://schemas.openxmlformats.org/officeDocument/2006/relationships/hyperlink" Target="https://www.grainger.com/product/4MY71" TargetMode="External"/><Relationship Id="rId9" Type="http://schemas.openxmlformats.org/officeDocument/2006/relationships/hyperlink" Target="https://www.grainger.com/product/3DTC2" TargetMode="External"/><Relationship Id="rId14" Type="http://schemas.openxmlformats.org/officeDocument/2006/relationships/hyperlink" Target="https://www.digikey.com/en/products/detail/cui-devices/CUSA-T60-150-2400-TH/16579208?utm_adgroup=&amp;utm_source=google&amp;utm_medium=cpc&amp;utm_campaign=PMax%20Supplier_Focus%20Supplier&amp;utm_term=&amp;utm_content=&amp;utm_id=go_cmp-20243063242_adg-_ad-__dev-c_ext-_prd-16579208_sig-Cj0KCQiA67CrBhC1ARIsACKAa8S-MZ-p5w3MvFtVL8e49b9B2sh1sSoypt9S9wKD7HHZI-lM3l_QklEaAqDqEALw_wcB&amp;gad_source=1&amp;gclid=Cj0KCQiA67CrBhC1ARIsACKAa8S-MZ-p5w3MvFtVL8e49b9B2sh1sSoypt9S9wKD7HHZI-lM3l_QklEaAqDqEALw_wcB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../../:x:/r/sites/SD518NASAMicrogravityParticles/Shared%20Documents/General/Orders/Procurement_WorkBook_Rev_001_060123.xlsx?d=w005a67dc075f46a68a7f1240415bfa44&amp;csf=1&amp;web=1&amp;e=9uMcQ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opLeftCell="C7" zoomScale="82" workbookViewId="0">
      <selection activeCell="K3" sqref="K3"/>
    </sheetView>
  </sheetViews>
  <sheetFormatPr defaultRowHeight="15" x14ac:dyDescent="0.25"/>
  <cols>
    <col min="1" max="1" width="16.85546875" customWidth="1"/>
    <col min="2" max="2" width="12.42578125" customWidth="1"/>
    <col min="3" max="3" width="24.85546875" customWidth="1"/>
    <col min="4" max="4" width="41.85546875" customWidth="1"/>
    <col min="5" max="5" width="18.140625" customWidth="1"/>
    <col min="7" max="7" width="21.140625" customWidth="1"/>
    <col min="11" max="11" width="20.5703125" customWidth="1"/>
  </cols>
  <sheetData>
    <row r="1" spans="1:11" x14ac:dyDescent="0.25">
      <c r="A1" s="8" t="s">
        <v>0</v>
      </c>
      <c r="B1" s="8" t="s">
        <v>1</v>
      </c>
      <c r="C1" s="8" t="s">
        <v>2</v>
      </c>
      <c r="D1" s="8" t="s">
        <v>3</v>
      </c>
      <c r="E1" s="9" t="s">
        <v>4</v>
      </c>
      <c r="J1" s="3"/>
      <c r="K1" t="s">
        <v>5</v>
      </c>
    </row>
    <row r="2" spans="1:11" x14ac:dyDescent="0.25">
      <c r="A2" s="4" t="s">
        <v>6</v>
      </c>
      <c r="B2" s="4">
        <v>1</v>
      </c>
      <c r="C2" s="4" t="s">
        <v>7</v>
      </c>
      <c r="D2" s="4" t="s">
        <v>8</v>
      </c>
      <c r="E2" s="4" t="s">
        <v>9</v>
      </c>
      <c r="J2" s="1"/>
      <c r="K2" t="s">
        <v>10</v>
      </c>
    </row>
    <row r="3" spans="1:11" x14ac:dyDescent="0.25">
      <c r="A3" s="5" t="s">
        <v>11</v>
      </c>
      <c r="B3" s="20">
        <v>2</v>
      </c>
      <c r="C3" s="5"/>
      <c r="D3" s="5" t="s">
        <v>12</v>
      </c>
      <c r="E3" s="5"/>
      <c r="J3" s="2"/>
      <c r="K3" t="s">
        <v>13</v>
      </c>
    </row>
    <row r="4" spans="1:11" x14ac:dyDescent="0.25">
      <c r="A4" s="6" t="s">
        <v>14</v>
      </c>
      <c r="B4" s="6">
        <v>1</v>
      </c>
      <c r="C4" s="6"/>
      <c r="D4" s="6"/>
      <c r="E4" s="6"/>
    </row>
    <row r="5" spans="1:11" x14ac:dyDescent="0.25">
      <c r="A5" s="6" t="s">
        <v>15</v>
      </c>
      <c r="B5" s="6"/>
      <c r="C5" s="6"/>
      <c r="D5" s="6"/>
      <c r="E5" s="6"/>
    </row>
    <row r="6" spans="1:11" x14ac:dyDescent="0.25">
      <c r="A6" s="5" t="s">
        <v>16</v>
      </c>
      <c r="B6" s="5"/>
      <c r="C6" s="5"/>
      <c r="D6" s="5"/>
      <c r="E6" s="11" t="s">
        <v>17</v>
      </c>
    </row>
    <row r="7" spans="1:11" x14ac:dyDescent="0.25">
      <c r="A7" s="6" t="s">
        <v>18</v>
      </c>
      <c r="B7" s="6"/>
      <c r="C7" s="6"/>
      <c r="D7" s="6"/>
      <c r="E7" s="6"/>
    </row>
    <row r="8" spans="1:11" x14ac:dyDescent="0.25">
      <c r="A8" s="5" t="s">
        <v>19</v>
      </c>
      <c r="B8" s="5"/>
      <c r="C8" s="5"/>
      <c r="D8" s="5" t="s">
        <v>20</v>
      </c>
      <c r="E8" s="5"/>
    </row>
    <row r="9" spans="1:11" x14ac:dyDescent="0.25">
      <c r="A9" s="5" t="s">
        <v>21</v>
      </c>
      <c r="B9" s="5"/>
      <c r="C9" s="5"/>
      <c r="D9" s="5" t="s">
        <v>22</v>
      </c>
      <c r="E9" s="5"/>
    </row>
    <row r="10" spans="1:11" x14ac:dyDescent="0.25">
      <c r="A10" s="7" t="s">
        <v>23</v>
      </c>
      <c r="B10" s="7"/>
      <c r="C10" s="7"/>
      <c r="D10" s="7" t="s">
        <v>24</v>
      </c>
      <c r="E10" s="7"/>
    </row>
    <row r="11" spans="1:11" x14ac:dyDescent="0.25">
      <c r="A11" s="7" t="s">
        <v>25</v>
      </c>
      <c r="B11" s="7"/>
      <c r="C11" s="7"/>
      <c r="D11" s="7" t="s">
        <v>26</v>
      </c>
      <c r="E11" s="7" t="s">
        <v>27</v>
      </c>
    </row>
    <row r="12" spans="1:11" x14ac:dyDescent="0.25">
      <c r="A12" s="7" t="s">
        <v>28</v>
      </c>
      <c r="B12" s="7"/>
      <c r="C12" s="7"/>
      <c r="D12" s="7" t="s">
        <v>29</v>
      </c>
      <c r="E12" s="7"/>
    </row>
    <row r="13" spans="1:11" x14ac:dyDescent="0.25">
      <c r="A13" s="7" t="s">
        <v>30</v>
      </c>
      <c r="B13" s="7"/>
      <c r="C13" s="7"/>
      <c r="D13" s="7" t="s">
        <v>31</v>
      </c>
      <c r="E13" s="7"/>
    </row>
    <row r="14" spans="1:11" x14ac:dyDescent="0.25">
      <c r="A14" s="4" t="s">
        <v>32</v>
      </c>
      <c r="B14" s="4"/>
      <c r="C14" s="4"/>
      <c r="D14" s="4" t="s">
        <v>33</v>
      </c>
      <c r="E14" s="4"/>
    </row>
    <row r="15" spans="1:11" x14ac:dyDescent="0.25">
      <c r="A15" s="7" t="s">
        <v>34</v>
      </c>
      <c r="B15" s="7"/>
      <c r="C15" s="7"/>
      <c r="D15" s="7" t="s">
        <v>35</v>
      </c>
      <c r="E15" s="7"/>
    </row>
    <row r="16" spans="1:11" x14ac:dyDescent="0.25">
      <c r="A16" s="10" t="s">
        <v>36</v>
      </c>
      <c r="B16" s="10">
        <v>1</v>
      </c>
      <c r="C16" s="10"/>
      <c r="D16" s="10" t="s">
        <v>37</v>
      </c>
      <c r="E16" s="10"/>
    </row>
    <row r="17" spans="1:7" x14ac:dyDescent="0.25">
      <c r="A17" s="7" t="s">
        <v>38</v>
      </c>
      <c r="B17" s="7"/>
      <c r="C17" s="7"/>
      <c r="D17" s="7" t="s">
        <v>39</v>
      </c>
      <c r="E17" s="7"/>
    </row>
    <row r="18" spans="1:7" x14ac:dyDescent="0.25">
      <c r="A18" s="4" t="s">
        <v>40</v>
      </c>
      <c r="B18" s="4"/>
      <c r="C18" s="4"/>
      <c r="D18" s="4" t="s">
        <v>41</v>
      </c>
      <c r="E18" s="4"/>
    </row>
    <row r="19" spans="1:7" x14ac:dyDescent="0.25">
      <c r="A19" s="1" t="s">
        <v>42</v>
      </c>
      <c r="B19" s="1"/>
      <c r="C19" s="1"/>
      <c r="D19" s="1" t="s">
        <v>43</v>
      </c>
      <c r="E19" s="1"/>
    </row>
    <row r="20" spans="1:7" x14ac:dyDescent="0.25">
      <c r="A20" s="1" t="s">
        <v>44</v>
      </c>
      <c r="B20" s="1"/>
      <c r="C20" s="1"/>
      <c r="D20" s="1" t="s">
        <v>45</v>
      </c>
      <c r="E20" s="1"/>
    </row>
    <row r="27" spans="1:7" x14ac:dyDescent="0.25">
      <c r="B27" t="s">
        <v>46</v>
      </c>
      <c r="C27" t="s">
        <v>47</v>
      </c>
      <c r="D27" t="s">
        <v>48</v>
      </c>
      <c r="G27" t="s">
        <v>49</v>
      </c>
    </row>
    <row r="28" spans="1:7" x14ac:dyDescent="0.25">
      <c r="G28" t="s">
        <v>50</v>
      </c>
    </row>
    <row r="29" spans="1:7" x14ac:dyDescent="0.25">
      <c r="C29" t="s">
        <v>51</v>
      </c>
      <c r="G29" t="s">
        <v>52</v>
      </c>
    </row>
    <row r="30" spans="1:7" x14ac:dyDescent="0.25">
      <c r="C30" t="s">
        <v>53</v>
      </c>
      <c r="G30" t="s">
        <v>54</v>
      </c>
    </row>
    <row r="31" spans="1:7" x14ac:dyDescent="0.25">
      <c r="C31" t="s">
        <v>55</v>
      </c>
    </row>
    <row r="32" spans="1:7" x14ac:dyDescent="0.25">
      <c r="C32" t="s">
        <v>56</v>
      </c>
    </row>
    <row r="33" spans="3:3" x14ac:dyDescent="0.25">
      <c r="C33" t="s">
        <v>57</v>
      </c>
    </row>
    <row r="34" spans="3:3" x14ac:dyDescent="0.25">
      <c r="C34" t="s">
        <v>58</v>
      </c>
    </row>
    <row r="35" spans="3:3" x14ac:dyDescent="0.25">
      <c r="C35" t="s">
        <v>59</v>
      </c>
    </row>
  </sheetData>
  <hyperlinks>
    <hyperlink ref="E6" r:id="rId1" display="https://www.walmart.com/ip/2X-Ac-110V-100W-40K-Ultrasonic-Cleaner-Driver-Board-2Pcs-60W-40K-Transducer-for-Ultrasonic-Cleaning-Machines/2586985035?wmlspartner=imp_27795&amp;selectedSellerId=101282276&amp;clickid=10I0uJU5zxyPUSH2yh02vVRoUkFXe033kW7n2A0&amp;irgwc=1&amp;sourceid=imp_10I0uJU5zxyPUSH2yh02vVRoUkFXe033kW7n2A0&amp;veh=aff&amp;affiliates_ad_id=612734&amp;campaign_id=9383&amp;sharedid=6080654" xr:uid="{78BA7745-4AF5-4B5B-AA30-8C5C5ED375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14F01-7508-4E52-93B1-6AD0B34B38B9}">
  <dimension ref="A1:T47"/>
  <sheetViews>
    <sheetView topLeftCell="A13" workbookViewId="0">
      <selection activeCell="F20" sqref="F20"/>
    </sheetView>
  </sheetViews>
  <sheetFormatPr defaultRowHeight="15" x14ac:dyDescent="0.25"/>
  <cols>
    <col min="1" max="1" width="52" customWidth="1"/>
    <col min="2" max="2" width="15.85546875" customWidth="1"/>
    <col min="4" max="4" width="18.7109375" customWidth="1"/>
    <col min="5" max="5" width="26.28515625" customWidth="1"/>
    <col min="6" max="6" width="21" customWidth="1"/>
    <col min="7" max="7" width="77.5703125" customWidth="1"/>
    <col min="8" max="8" width="25.28515625" customWidth="1"/>
    <col min="9" max="9" width="246.28515625" customWidth="1"/>
    <col min="14" max="14" width="38.7109375" customWidth="1"/>
    <col min="20" max="20" width="56" customWidth="1"/>
  </cols>
  <sheetData>
    <row r="1" spans="1:20" x14ac:dyDescent="0.25">
      <c r="A1" s="12" t="s">
        <v>0</v>
      </c>
      <c r="B1" s="12" t="s">
        <v>1</v>
      </c>
      <c r="C1" s="12" t="s">
        <v>60</v>
      </c>
      <c r="D1" s="12" t="s">
        <v>61</v>
      </c>
      <c r="E1" s="12" t="s">
        <v>4</v>
      </c>
      <c r="F1" s="12" t="s">
        <v>62</v>
      </c>
      <c r="G1" s="12" t="s">
        <v>3</v>
      </c>
      <c r="H1" s="12" t="s">
        <v>63</v>
      </c>
      <c r="I1" s="12" t="s">
        <v>64</v>
      </c>
    </row>
    <row r="2" spans="1:20" x14ac:dyDescent="0.25">
      <c r="A2" s="65" t="s">
        <v>65</v>
      </c>
      <c r="B2" s="65"/>
      <c r="C2" s="65"/>
      <c r="D2" s="65"/>
      <c r="E2" s="65"/>
      <c r="F2" s="65"/>
      <c r="G2" s="65"/>
      <c r="H2" s="65"/>
      <c r="I2" s="65"/>
      <c r="J2" s="18"/>
      <c r="K2" s="18"/>
      <c r="L2" s="18"/>
      <c r="M2" s="18"/>
      <c r="N2" s="18"/>
      <c r="O2" s="66" t="s">
        <v>66</v>
      </c>
      <c r="P2" s="66"/>
      <c r="Q2" s="66"/>
      <c r="R2" s="66"/>
      <c r="S2" s="66"/>
      <c r="T2" s="66"/>
    </row>
    <row r="3" spans="1:20" x14ac:dyDescent="0.25">
      <c r="A3" s="7" t="s">
        <v>67</v>
      </c>
      <c r="B3" s="7">
        <v>1</v>
      </c>
      <c r="C3" s="7"/>
      <c r="D3" s="14"/>
      <c r="E3" s="7" t="s">
        <v>68</v>
      </c>
      <c r="F3" s="7"/>
      <c r="G3" s="7" t="s">
        <v>69</v>
      </c>
      <c r="H3" s="7"/>
      <c r="I3" s="13"/>
      <c r="J3" s="18"/>
      <c r="K3" s="18"/>
      <c r="L3" s="18"/>
      <c r="M3" s="18"/>
      <c r="N3" s="18"/>
      <c r="O3" s="67"/>
      <c r="P3" s="67"/>
      <c r="Q3" s="67"/>
      <c r="R3" s="67"/>
      <c r="S3" s="66" t="s">
        <v>70</v>
      </c>
      <c r="T3" s="66"/>
    </row>
    <row r="4" spans="1:20" x14ac:dyDescent="0.25">
      <c r="A4" s="7" t="s">
        <v>71</v>
      </c>
      <c r="B4" s="7">
        <v>1</v>
      </c>
      <c r="C4" s="7"/>
      <c r="D4" s="14"/>
      <c r="E4" s="7" t="s">
        <v>72</v>
      </c>
      <c r="F4" s="7"/>
      <c r="G4" s="7" t="s">
        <v>73</v>
      </c>
      <c r="H4" s="7"/>
      <c r="I4" s="13"/>
      <c r="J4" s="18"/>
      <c r="K4" s="18"/>
      <c r="L4" s="18"/>
      <c r="M4" s="18"/>
      <c r="N4" s="18"/>
      <c r="O4" s="68"/>
      <c r="P4" s="68"/>
      <c r="Q4" s="68"/>
      <c r="R4" s="68"/>
      <c r="S4" s="66" t="s">
        <v>74</v>
      </c>
      <c r="T4" s="66"/>
    </row>
    <row r="5" spans="1:20" x14ac:dyDescent="0.25">
      <c r="A5" s="7" t="s">
        <v>75</v>
      </c>
      <c r="B5" s="7">
        <v>1</v>
      </c>
      <c r="C5" s="7"/>
      <c r="D5" s="14"/>
      <c r="E5" s="7" t="s">
        <v>68</v>
      </c>
      <c r="F5" s="7"/>
      <c r="G5" s="7" t="s">
        <v>76</v>
      </c>
      <c r="H5" s="7"/>
      <c r="I5" s="13"/>
      <c r="J5" s="18"/>
      <c r="K5" s="18"/>
      <c r="L5" s="18"/>
      <c r="M5" s="18"/>
      <c r="N5" s="18"/>
      <c r="O5" s="69"/>
      <c r="P5" s="69"/>
      <c r="Q5" s="69"/>
      <c r="R5" s="69"/>
      <c r="S5" s="66" t="s">
        <v>77</v>
      </c>
      <c r="T5" s="66"/>
    </row>
    <row r="6" spans="1:20" x14ac:dyDescent="0.25">
      <c r="A6" s="7" t="s">
        <v>78</v>
      </c>
      <c r="B6" s="7"/>
      <c r="C6" s="7"/>
      <c r="D6" s="14"/>
      <c r="E6" s="7" t="s">
        <v>72</v>
      </c>
      <c r="F6" s="7"/>
      <c r="G6" s="7" t="s">
        <v>79</v>
      </c>
      <c r="H6" s="7"/>
      <c r="I6" s="13"/>
      <c r="J6" s="18"/>
      <c r="K6" s="18"/>
      <c r="L6" s="18"/>
      <c r="M6" s="18"/>
      <c r="N6" s="18"/>
      <c r="O6" s="70"/>
      <c r="P6" s="70"/>
      <c r="Q6" s="70"/>
      <c r="R6" s="70"/>
      <c r="S6" s="66" t="s">
        <v>80</v>
      </c>
      <c r="T6" s="66"/>
    </row>
    <row r="7" spans="1:20" x14ac:dyDescent="0.25">
      <c r="A7" s="7" t="s">
        <v>81</v>
      </c>
      <c r="B7" s="7">
        <v>1</v>
      </c>
      <c r="C7" s="7"/>
      <c r="D7" s="14"/>
      <c r="E7" s="7" t="s">
        <v>72</v>
      </c>
      <c r="F7" s="7"/>
      <c r="G7" s="7" t="s">
        <v>82</v>
      </c>
      <c r="H7" s="7"/>
      <c r="I7" s="13"/>
      <c r="J7" s="18"/>
      <c r="K7" s="18"/>
      <c r="L7" s="18"/>
      <c r="M7" s="18"/>
      <c r="O7" s="71" t="s">
        <v>83</v>
      </c>
      <c r="P7" s="71"/>
      <c r="Q7" s="71"/>
      <c r="R7" s="71"/>
      <c r="S7" s="71"/>
      <c r="T7" s="26">
        <f>SUM(C11:C34)</f>
        <v>2825.39</v>
      </c>
    </row>
    <row r="8" spans="1:20" x14ac:dyDescent="0.25">
      <c r="A8" s="7" t="s">
        <v>59</v>
      </c>
      <c r="B8" s="7"/>
      <c r="C8" s="7"/>
      <c r="D8" s="14"/>
      <c r="E8" s="7" t="s">
        <v>72</v>
      </c>
      <c r="F8" s="7"/>
      <c r="G8" s="7" t="s">
        <v>84</v>
      </c>
      <c r="H8" s="7"/>
      <c r="I8" s="13"/>
      <c r="J8" s="18"/>
      <c r="K8" s="18"/>
      <c r="L8" s="18"/>
      <c r="M8" s="18"/>
      <c r="O8" s="66" t="s">
        <v>85</v>
      </c>
      <c r="P8" s="66"/>
      <c r="Q8" s="66"/>
      <c r="R8" s="66"/>
      <c r="S8" s="66"/>
      <c r="T8" s="13" t="s">
        <v>86</v>
      </c>
    </row>
    <row r="9" spans="1:20" x14ac:dyDescent="0.25">
      <c r="A9" s="7" t="s">
        <v>87</v>
      </c>
      <c r="B9" s="7">
        <v>1</v>
      </c>
      <c r="C9" s="7"/>
      <c r="D9" s="14"/>
      <c r="E9" s="7" t="s">
        <v>72</v>
      </c>
      <c r="F9" s="7"/>
      <c r="G9" s="7" t="s">
        <v>88</v>
      </c>
      <c r="H9" s="7"/>
      <c r="I9" s="13"/>
      <c r="J9" s="18"/>
      <c r="K9" s="18"/>
      <c r="L9" s="18"/>
      <c r="M9" s="18"/>
    </row>
    <row r="10" spans="1:20" x14ac:dyDescent="0.25">
      <c r="A10" s="65" t="s">
        <v>89</v>
      </c>
      <c r="B10" s="65"/>
      <c r="C10" s="65"/>
      <c r="D10" s="65"/>
      <c r="E10" s="65"/>
      <c r="F10" s="65"/>
      <c r="G10" s="65"/>
      <c r="H10" s="65"/>
      <c r="I10" s="65"/>
      <c r="J10" s="18"/>
      <c r="K10" s="18"/>
      <c r="L10" s="18"/>
      <c r="M10" s="18"/>
    </row>
    <row r="11" spans="1:20" x14ac:dyDescent="0.25">
      <c r="A11" s="16" t="s">
        <v>6</v>
      </c>
      <c r="B11" s="7">
        <v>1</v>
      </c>
      <c r="C11" s="7" t="s">
        <v>90</v>
      </c>
      <c r="D11" s="14"/>
      <c r="E11" s="7" t="s">
        <v>91</v>
      </c>
      <c r="F11" s="7" t="s">
        <v>9</v>
      </c>
      <c r="G11" s="7" t="s">
        <v>92</v>
      </c>
      <c r="H11" s="7">
        <v>1</v>
      </c>
      <c r="I11" s="7" t="s">
        <v>9</v>
      </c>
    </row>
    <row r="12" spans="1:20" x14ac:dyDescent="0.25">
      <c r="A12" s="16" t="s">
        <v>40</v>
      </c>
      <c r="B12" s="7">
        <v>4</v>
      </c>
      <c r="C12" s="7" t="s">
        <v>90</v>
      </c>
      <c r="D12" s="14"/>
      <c r="E12" s="7" t="s">
        <v>91</v>
      </c>
      <c r="F12" s="7" t="s">
        <v>9</v>
      </c>
      <c r="G12" s="7" t="s">
        <v>93</v>
      </c>
      <c r="H12" s="7">
        <v>1</v>
      </c>
      <c r="I12" s="7" t="s">
        <v>9</v>
      </c>
    </row>
    <row r="13" spans="1:20" x14ac:dyDescent="0.25">
      <c r="A13" s="16" t="s">
        <v>94</v>
      </c>
      <c r="B13" s="7">
        <v>1</v>
      </c>
      <c r="C13" s="7" t="s">
        <v>90</v>
      </c>
      <c r="D13" s="14"/>
      <c r="E13" s="7" t="s">
        <v>91</v>
      </c>
      <c r="F13" s="7" t="s">
        <v>9</v>
      </c>
      <c r="G13" s="7" t="s">
        <v>95</v>
      </c>
      <c r="H13" s="7">
        <v>1</v>
      </c>
      <c r="I13" s="26" t="s">
        <v>9</v>
      </c>
    </row>
    <row r="14" spans="1:20" x14ac:dyDescent="0.25">
      <c r="A14" s="16" t="s">
        <v>96</v>
      </c>
      <c r="B14" s="7">
        <v>5</v>
      </c>
      <c r="C14" s="7">
        <f>1.26*B14</f>
        <v>6.3</v>
      </c>
      <c r="D14" s="15"/>
      <c r="E14" s="7" t="s">
        <v>68</v>
      </c>
      <c r="F14" s="7" t="s">
        <v>9</v>
      </c>
      <c r="G14" s="7" t="s">
        <v>97</v>
      </c>
      <c r="H14" s="22">
        <v>1</v>
      </c>
      <c r="I14" s="19" t="s">
        <v>98</v>
      </c>
    </row>
    <row r="15" spans="1:20" x14ac:dyDescent="0.25">
      <c r="A15" s="17" t="s">
        <v>99</v>
      </c>
      <c r="B15" s="7">
        <v>1</v>
      </c>
      <c r="C15" s="7">
        <f>16.99*B15</f>
        <v>16.989999999999998</v>
      </c>
      <c r="D15" s="28"/>
      <c r="E15" s="7" t="s">
        <v>100</v>
      </c>
      <c r="F15" s="25" t="s">
        <v>101</v>
      </c>
      <c r="G15" s="7" t="s">
        <v>102</v>
      </c>
      <c r="H15" s="22">
        <v>0</v>
      </c>
      <c r="I15" s="19" t="s">
        <v>103</v>
      </c>
    </row>
    <row r="16" spans="1:20" x14ac:dyDescent="0.25">
      <c r="A16" s="16" t="s">
        <v>18</v>
      </c>
      <c r="B16" s="7">
        <v>1</v>
      </c>
      <c r="C16" s="7">
        <f>2305.66*B16</f>
        <v>2305.66</v>
      </c>
      <c r="D16" s="15"/>
      <c r="E16" s="22" t="s">
        <v>104</v>
      </c>
      <c r="F16" s="21" t="s">
        <v>105</v>
      </c>
      <c r="G16" s="23" t="s">
        <v>106</v>
      </c>
      <c r="H16" s="22">
        <v>0</v>
      </c>
      <c r="I16" s="19" t="s">
        <v>107</v>
      </c>
    </row>
    <row r="17" spans="1:9" x14ac:dyDescent="0.25">
      <c r="A17" s="7" t="s">
        <v>108</v>
      </c>
      <c r="B17" s="7">
        <v>2</v>
      </c>
      <c r="C17" s="7">
        <f>10.86*B17</f>
        <v>21.72</v>
      </c>
      <c r="D17" s="15"/>
      <c r="E17" s="7" t="s">
        <v>109</v>
      </c>
      <c r="F17" s="24" t="s">
        <v>110</v>
      </c>
      <c r="G17" s="7" t="s">
        <v>111</v>
      </c>
      <c r="H17" s="22">
        <v>1</v>
      </c>
      <c r="I17" s="19" t="s">
        <v>112</v>
      </c>
    </row>
    <row r="18" spans="1:9" x14ac:dyDescent="0.25">
      <c r="A18" s="16" t="s">
        <v>14</v>
      </c>
      <c r="B18" s="7">
        <v>1</v>
      </c>
      <c r="C18" s="7" t="s">
        <v>90</v>
      </c>
      <c r="D18" s="14"/>
      <c r="E18" s="7" t="s">
        <v>91</v>
      </c>
      <c r="F18" s="7" t="s">
        <v>9</v>
      </c>
      <c r="G18" s="7" t="s">
        <v>113</v>
      </c>
      <c r="H18" s="22">
        <v>1</v>
      </c>
      <c r="I18" s="32" t="s">
        <v>9</v>
      </c>
    </row>
    <row r="19" spans="1:9" x14ac:dyDescent="0.25">
      <c r="A19" s="5" t="s">
        <v>114</v>
      </c>
      <c r="B19" s="7">
        <v>1</v>
      </c>
      <c r="C19" s="7">
        <f>135.09*B19</f>
        <v>135.09</v>
      </c>
      <c r="D19" s="15"/>
      <c r="E19" s="7" t="s">
        <v>104</v>
      </c>
      <c r="F19" s="30" t="s">
        <v>115</v>
      </c>
      <c r="G19" s="7" t="s">
        <v>116</v>
      </c>
      <c r="H19" s="22">
        <v>0</v>
      </c>
      <c r="I19" s="19" t="s">
        <v>117</v>
      </c>
    </row>
    <row r="20" spans="1:9" x14ac:dyDescent="0.25">
      <c r="A20" s="16" t="s">
        <v>118</v>
      </c>
      <c r="B20" s="7">
        <v>6</v>
      </c>
      <c r="C20" s="7">
        <f>B20*6.11</f>
        <v>36.660000000000004</v>
      </c>
      <c r="D20" s="15"/>
      <c r="E20" s="7" t="s">
        <v>119</v>
      </c>
      <c r="F20" s="36" t="s">
        <v>120</v>
      </c>
      <c r="G20" s="7" t="s">
        <v>121</v>
      </c>
      <c r="H20" s="22">
        <v>0</v>
      </c>
      <c r="I20" s="19" t="s">
        <v>122</v>
      </c>
    </row>
    <row r="21" spans="1:9" x14ac:dyDescent="0.25">
      <c r="A21" s="16" t="s">
        <v>123</v>
      </c>
      <c r="B21" s="7">
        <v>1</v>
      </c>
      <c r="C21" s="7">
        <f>5.3*B21</f>
        <v>5.3</v>
      </c>
      <c r="D21" s="15"/>
      <c r="E21" s="7" t="s">
        <v>104</v>
      </c>
      <c r="F21" s="64" t="s">
        <v>124</v>
      </c>
      <c r="G21" s="7" t="s">
        <v>125</v>
      </c>
      <c r="H21" s="22">
        <v>0</v>
      </c>
      <c r="I21" s="19" t="s">
        <v>126</v>
      </c>
    </row>
    <row r="22" spans="1:9" x14ac:dyDescent="0.25">
      <c r="A22" s="4" t="s">
        <v>127</v>
      </c>
      <c r="B22" s="7">
        <v>1</v>
      </c>
      <c r="C22" s="7">
        <f>19.6*B22</f>
        <v>19.600000000000001</v>
      </c>
      <c r="D22" s="15"/>
      <c r="E22" s="7" t="s">
        <v>128</v>
      </c>
      <c r="F22" s="7" t="s">
        <v>129</v>
      </c>
      <c r="G22" s="7" t="s">
        <v>130</v>
      </c>
      <c r="H22" s="22">
        <v>0</v>
      </c>
      <c r="I22" s="19" t="s">
        <v>131</v>
      </c>
    </row>
    <row r="23" spans="1:9" x14ac:dyDescent="0.25">
      <c r="A23" s="16" t="s">
        <v>132</v>
      </c>
      <c r="B23" s="7">
        <v>1</v>
      </c>
      <c r="C23" s="7">
        <f>2.43*B23</f>
        <v>2.4300000000000002</v>
      </c>
      <c r="D23" s="15"/>
      <c r="E23" s="7" t="s">
        <v>68</v>
      </c>
      <c r="F23" s="7" t="s">
        <v>9</v>
      </c>
      <c r="G23" s="7" t="s">
        <v>133</v>
      </c>
      <c r="H23" s="22">
        <v>1</v>
      </c>
      <c r="I23" s="19" t="s">
        <v>134</v>
      </c>
    </row>
    <row r="24" spans="1:9" x14ac:dyDescent="0.25">
      <c r="A24" s="5" t="s">
        <v>135</v>
      </c>
      <c r="B24" s="7">
        <v>2</v>
      </c>
      <c r="C24" s="7">
        <f>B24*1.64</f>
        <v>3.28</v>
      </c>
      <c r="D24" s="15"/>
      <c r="E24" s="7" t="s">
        <v>119</v>
      </c>
      <c r="F24" s="36" t="s">
        <v>136</v>
      </c>
      <c r="G24" s="7" t="s">
        <v>137</v>
      </c>
      <c r="H24" s="19">
        <v>1</v>
      </c>
      <c r="I24" s="33" t="s">
        <v>138</v>
      </c>
    </row>
    <row r="25" spans="1:9" x14ac:dyDescent="0.25">
      <c r="A25" s="61" t="s">
        <v>139</v>
      </c>
      <c r="B25" s="26">
        <v>10</v>
      </c>
      <c r="C25" s="26">
        <v>46.13</v>
      </c>
      <c r="D25" s="29"/>
      <c r="E25" s="34" t="s">
        <v>140</v>
      </c>
      <c r="F25" s="7" t="s">
        <v>141</v>
      </c>
      <c r="G25" s="35" t="s">
        <v>142</v>
      </c>
      <c r="H25" s="26">
        <v>1</v>
      </c>
      <c r="I25" s="27" t="s">
        <v>143</v>
      </c>
    </row>
    <row r="26" spans="1:9" x14ac:dyDescent="0.25">
      <c r="A26" s="62" t="s">
        <v>144</v>
      </c>
      <c r="B26" s="26">
        <v>10</v>
      </c>
      <c r="C26" s="26">
        <v>37.44</v>
      </c>
      <c r="D26" s="15"/>
      <c r="E26" s="34" t="s">
        <v>140</v>
      </c>
      <c r="F26" s="40" t="s">
        <v>145</v>
      </c>
      <c r="G26" s="35" t="s">
        <v>146</v>
      </c>
      <c r="H26" s="26">
        <v>1</v>
      </c>
      <c r="I26" s="27" t="s">
        <v>147</v>
      </c>
    </row>
    <row r="27" spans="1:9" x14ac:dyDescent="0.25">
      <c r="A27" s="4" t="s">
        <v>148</v>
      </c>
      <c r="B27" s="7">
        <v>1</v>
      </c>
      <c r="C27" s="7">
        <f>82.05*B27</f>
        <v>82.05</v>
      </c>
      <c r="D27" s="15"/>
      <c r="E27" s="7" t="s">
        <v>109</v>
      </c>
      <c r="F27" s="24" t="s">
        <v>149</v>
      </c>
      <c r="G27" s="7" t="s">
        <v>150</v>
      </c>
      <c r="H27" s="7">
        <v>1</v>
      </c>
      <c r="I27" s="33" t="s">
        <v>151</v>
      </c>
    </row>
    <row r="28" spans="1:9" x14ac:dyDescent="0.25">
      <c r="A28" s="7" t="s">
        <v>152</v>
      </c>
      <c r="B28" s="7">
        <v>2</v>
      </c>
      <c r="C28" s="7">
        <f>B28*10.28</f>
        <v>20.56</v>
      </c>
      <c r="D28" s="29"/>
      <c r="E28" s="22" t="s">
        <v>119</v>
      </c>
      <c r="F28" s="38" t="s">
        <v>153</v>
      </c>
      <c r="G28" s="23" t="s">
        <v>154</v>
      </c>
      <c r="H28" s="7">
        <v>1</v>
      </c>
      <c r="I28" s="19" t="s">
        <v>155</v>
      </c>
    </row>
    <row r="29" spans="1:9" x14ac:dyDescent="0.25">
      <c r="A29" s="62" t="s">
        <v>156</v>
      </c>
      <c r="B29" s="26">
        <v>1</v>
      </c>
      <c r="C29" s="26">
        <f>23.43*B29</f>
        <v>23.43</v>
      </c>
      <c r="D29" s="29"/>
      <c r="E29" s="26" t="s">
        <v>157</v>
      </c>
      <c r="F29" s="39">
        <v>954484</v>
      </c>
      <c r="G29" s="26" t="s">
        <v>158</v>
      </c>
      <c r="H29" s="26">
        <v>1</v>
      </c>
      <c r="I29" s="27" t="s">
        <v>159</v>
      </c>
    </row>
    <row r="30" spans="1:9" x14ac:dyDescent="0.25">
      <c r="A30" s="4" t="s">
        <v>160</v>
      </c>
      <c r="B30" s="7">
        <v>1</v>
      </c>
      <c r="C30" s="7">
        <f>40.59*B30</f>
        <v>40.590000000000003</v>
      </c>
      <c r="D30" s="15"/>
      <c r="E30" s="22" t="s">
        <v>128</v>
      </c>
      <c r="F30" s="41">
        <v>88861130</v>
      </c>
      <c r="G30" s="23" t="s">
        <v>161</v>
      </c>
      <c r="H30" s="7">
        <v>1</v>
      </c>
      <c r="I30" s="19" t="s">
        <v>162</v>
      </c>
    </row>
    <row r="31" spans="1:9" x14ac:dyDescent="0.25">
      <c r="A31" s="7" t="s">
        <v>163</v>
      </c>
      <c r="B31" s="7">
        <v>4</v>
      </c>
      <c r="C31" s="7" t="s">
        <v>90</v>
      </c>
      <c r="D31" s="14"/>
      <c r="E31" s="7" t="s">
        <v>164</v>
      </c>
      <c r="F31" s="31" t="s">
        <v>9</v>
      </c>
      <c r="G31" s="7" t="s">
        <v>165</v>
      </c>
      <c r="H31" s="7">
        <v>1</v>
      </c>
      <c r="I31" s="7" t="s">
        <v>9</v>
      </c>
    </row>
    <row r="32" spans="1:9" x14ac:dyDescent="0.25">
      <c r="A32" s="7" t="s">
        <v>166</v>
      </c>
      <c r="B32" s="7">
        <v>1</v>
      </c>
      <c r="C32" s="7" t="s">
        <v>90</v>
      </c>
      <c r="D32" s="14"/>
      <c r="E32" s="7" t="s">
        <v>167</v>
      </c>
      <c r="F32" s="7" t="s">
        <v>9</v>
      </c>
      <c r="G32" s="7" t="s">
        <v>168</v>
      </c>
      <c r="H32" s="7">
        <v>1</v>
      </c>
      <c r="I32" s="7" t="s">
        <v>9</v>
      </c>
    </row>
    <row r="33" spans="1:9" x14ac:dyDescent="0.25">
      <c r="A33" s="26" t="s">
        <v>169</v>
      </c>
      <c r="B33" s="26">
        <v>4</v>
      </c>
      <c r="C33" s="26" t="s">
        <v>90</v>
      </c>
      <c r="D33" s="37"/>
      <c r="E33" s="26" t="s">
        <v>170</v>
      </c>
      <c r="F33" s="26" t="s">
        <v>9</v>
      </c>
      <c r="G33" s="26" t="s">
        <v>171</v>
      </c>
      <c r="H33" s="26">
        <v>1</v>
      </c>
      <c r="I33" s="26" t="s">
        <v>9</v>
      </c>
    </row>
    <row r="34" spans="1:9" x14ac:dyDescent="0.25">
      <c r="A34" s="4" t="s">
        <v>172</v>
      </c>
      <c r="B34" s="7">
        <v>1</v>
      </c>
      <c r="C34" s="7">
        <f>22.16*B34</f>
        <v>22.16</v>
      </c>
      <c r="D34" s="15"/>
      <c r="E34" s="7" t="s">
        <v>109</v>
      </c>
      <c r="F34" s="7" t="s">
        <v>173</v>
      </c>
      <c r="G34" s="7" t="s">
        <v>174</v>
      </c>
      <c r="H34" s="7">
        <v>1</v>
      </c>
      <c r="I34" s="19" t="s">
        <v>175</v>
      </c>
    </row>
    <row r="36" spans="1:9" x14ac:dyDescent="0.25">
      <c r="A36" s="59" t="s">
        <v>176</v>
      </c>
      <c r="B36" s="26">
        <v>2</v>
      </c>
      <c r="C36" s="26">
        <f>B36*6.95</f>
        <v>13.9</v>
      </c>
      <c r="D36" s="42"/>
      <c r="E36" s="26" t="s">
        <v>140</v>
      </c>
      <c r="F36" s="46" t="s">
        <v>177</v>
      </c>
      <c r="G36" s="47" t="s">
        <v>178</v>
      </c>
      <c r="H36" s="48"/>
      <c r="I36" s="27" t="s">
        <v>179</v>
      </c>
    </row>
    <row r="37" spans="1:9" x14ac:dyDescent="0.25">
      <c r="A37" s="60" t="s">
        <v>139</v>
      </c>
      <c r="B37" s="7">
        <v>10</v>
      </c>
      <c r="C37" s="7">
        <v>46.13</v>
      </c>
      <c r="D37" s="5"/>
      <c r="E37" s="7" t="s">
        <v>140</v>
      </c>
      <c r="F37" s="7" t="s">
        <v>141</v>
      </c>
      <c r="G37" s="7" t="s">
        <v>142</v>
      </c>
      <c r="H37" s="44">
        <v>1</v>
      </c>
      <c r="I37" s="7"/>
    </row>
    <row r="38" spans="1:9" x14ac:dyDescent="0.25">
      <c r="A38" s="16" t="s">
        <v>144</v>
      </c>
      <c r="B38" s="7">
        <v>10</v>
      </c>
      <c r="C38" s="7">
        <v>37.44</v>
      </c>
      <c r="D38" s="5"/>
      <c r="E38" s="7" t="s">
        <v>140</v>
      </c>
      <c r="F38" s="45" t="s">
        <v>145</v>
      </c>
      <c r="G38" s="7" t="s">
        <v>146</v>
      </c>
      <c r="H38" s="7">
        <v>1</v>
      </c>
      <c r="I38" s="7"/>
    </row>
    <row r="39" spans="1:9" x14ac:dyDescent="0.25">
      <c r="A39" t="s">
        <v>180</v>
      </c>
      <c r="C39" s="43">
        <f>SUM(C36:C38)</f>
        <v>97.47</v>
      </c>
    </row>
    <row r="41" spans="1:9" x14ac:dyDescent="0.25">
      <c r="A41" t="s">
        <v>181</v>
      </c>
      <c r="F41" t="s">
        <v>182</v>
      </c>
      <c r="I41" s="33" t="s">
        <v>183</v>
      </c>
    </row>
    <row r="42" spans="1:9" x14ac:dyDescent="0.25">
      <c r="A42" s="3" t="s">
        <v>184</v>
      </c>
      <c r="B42" t="s">
        <v>185</v>
      </c>
      <c r="E42" t="s">
        <v>119</v>
      </c>
      <c r="F42" t="s">
        <v>186</v>
      </c>
      <c r="I42" t="s">
        <v>187</v>
      </c>
    </row>
    <row r="45" spans="1:9" x14ac:dyDescent="0.25">
      <c r="E45">
        <v>25.21</v>
      </c>
    </row>
    <row r="47" spans="1:9" x14ac:dyDescent="0.25">
      <c r="A47" t="s">
        <v>188</v>
      </c>
      <c r="E47">
        <f>SUM(C22,C27,C29,C30,C34,C28,E45)</f>
        <v>233.60000000000002</v>
      </c>
    </row>
  </sheetData>
  <mergeCells count="13">
    <mergeCell ref="A10:I10"/>
    <mergeCell ref="A2:I2"/>
    <mergeCell ref="O2:T2"/>
    <mergeCell ref="O3:R3"/>
    <mergeCell ref="S3:T3"/>
    <mergeCell ref="O4:R4"/>
    <mergeCell ref="S4:T4"/>
    <mergeCell ref="O5:R5"/>
    <mergeCell ref="S5:T5"/>
    <mergeCell ref="O6:R6"/>
    <mergeCell ref="S6:T6"/>
    <mergeCell ref="O7:S7"/>
    <mergeCell ref="O8:S8"/>
  </mergeCells>
  <hyperlinks>
    <hyperlink ref="I22" r:id="rId1" xr:uid="{95B28F4C-4A00-44BC-A91C-9EA5BA65BBD8}"/>
    <hyperlink ref="I21" r:id="rId2" xr:uid="{3E37B58C-75C7-4B87-93B6-269B582D4366}"/>
    <hyperlink ref="I16" r:id="rId3" xr:uid="{C385A6C0-550B-42A4-8016-B430424A3944}"/>
    <hyperlink ref="I17" r:id="rId4" xr:uid="{8F7BB780-7E09-4CFB-AD50-2D86FB5D555B}"/>
    <hyperlink ref="I15" r:id="rId5" xr:uid="{2A69C25F-D2BB-4335-AF49-191038AF37DA}"/>
    <hyperlink ref="I19" r:id="rId6" xr:uid="{91025D26-C573-4A02-BE5F-A398B5673104}"/>
    <hyperlink ref="I14" r:id="rId7" xr:uid="{3429DA4F-909E-476C-86AE-E1A13DA9FE4C}"/>
    <hyperlink ref="I23" r:id="rId8" xr:uid="{AC401076-30DB-46D7-A80F-5AEC25F4CF4D}"/>
    <hyperlink ref="I27" r:id="rId9" xr:uid="{5E0612D0-C374-4D0B-8DF9-F02F95EEA256}"/>
    <hyperlink ref="I29" r:id="rId10" xr:uid="{BE6B5FB7-D506-4D98-8B63-9FE4B191836F}"/>
    <hyperlink ref="I30" r:id="rId11" xr:uid="{0DAC6C26-9674-4F0A-810F-81D8DD5EE454}"/>
    <hyperlink ref="I20" r:id="rId12" xr:uid="{6EF70B24-CEBE-43D4-96E7-0B172B030A40}"/>
    <hyperlink ref="I26" r:id="rId13" display="https://www.digikey.com/en/products/detail/epcos---tdk-electronics/B78302A2403A003/16686250?utm_adgroup=&amp;utm_source=google&amp;utm_medium=cpc&amp;utm_campaign=PMax%20Shopping_Product_Low%20ROAS%20Categories&amp;utm_term=&amp;utm_content=&amp;utm_id=go_cmp-20243063506_adg-_ad-__dev-c_ext-_prd-16686250_sig-Cj0KCQiA67CrBhC1ARIsACKAa8RKXh5efblOZLGHTigBPDSKX4FyQE_pWy8dmfZYH94x_88he8r6puMaAtMzEALw_wcB&amp;gad_source=1&amp;gclid=Cj0KCQiA67CrBhC1ARIsACKAa8RKXh5efblOZLGHTigBPDSKX4FyQE_pWy8dmfZYH94x_88he8r6puMaAtMzEALw_wcB" xr:uid="{674079C8-675F-4121-9C2E-29266870FB02}"/>
    <hyperlink ref="I25" r:id="rId14" display="https://www.digikey.com/en/products/detail/cui-devices/CUSA-T60-150-2400-TH/16579208?utm_adgroup=&amp;utm_source=google&amp;utm_medium=cpc&amp;utm_campaign=PMax%20Supplier_Focus%20Supplier&amp;utm_term=&amp;utm_content=&amp;utm_id=go_cmp-20243063242_adg-_ad-__dev-c_ext-_prd-16579208_sig-Cj0KCQiA67CrBhC1ARIsACKAa8S-MZ-p5w3MvFtVL8e49b9B2sh1sSoypt9S9wKD7HHZI-lM3l_QklEaAqDqEALw_wcB&amp;gad_source=1&amp;gclid=Cj0KCQiA67CrBhC1ARIsACKAa8S-MZ-p5w3MvFtVL8e49b9B2sh1sSoypt9S9wKD7HHZI-lM3l_QklEaAqDqEALw_wcB" xr:uid="{FBE5214C-C087-4D40-B9D8-92D45B9EF59E}"/>
    <hyperlink ref="I34" r:id="rId15" xr:uid="{47E14430-D5BF-4CDD-80B8-44C36826B576}"/>
    <hyperlink ref="I36" r:id="rId16" xr:uid="{BE8F3D3E-A0B0-4CA6-AAEB-F9D3712D3A97}"/>
    <hyperlink ref="I41" r:id="rId17" xr:uid="{7E34C038-1E6F-456E-A5BC-E44D27F9825B}"/>
    <hyperlink ref="I28" r:id="rId18" xr:uid="{E4B3761A-AEEA-4335-ACEC-18667B0E177D}"/>
    <hyperlink ref="I24" r:id="rId19" xr:uid="{0A9A23D2-E83E-4D8F-A5FA-561530E55184}"/>
  </hyperlinks>
  <pageMargins left="0.7" right="0.7" top="0.75" bottom="0.75" header="0.3" footer="0.3"/>
  <drawing r:id="rId2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45BD2-12A6-4DC3-A8E4-877F6DA0617D}">
  <dimension ref="A1:Q34"/>
  <sheetViews>
    <sheetView tabSelected="1" workbookViewId="0">
      <selection activeCell="C34" sqref="C34"/>
    </sheetView>
  </sheetViews>
  <sheetFormatPr defaultRowHeight="15" x14ac:dyDescent="0.25"/>
  <cols>
    <col min="1" max="1" width="29.42578125" customWidth="1"/>
    <col min="2" max="2" width="22.42578125" customWidth="1"/>
    <col min="3" max="3" width="19.140625" customWidth="1"/>
    <col min="4" max="4" width="16.7109375" bestFit="1" customWidth="1"/>
    <col min="5" max="6" width="18.7109375" bestFit="1" customWidth="1"/>
    <col min="7" max="7" width="21.5703125" customWidth="1"/>
    <col min="8" max="8" width="20.42578125" customWidth="1"/>
    <col min="9" max="9" width="22.5703125" customWidth="1"/>
  </cols>
  <sheetData>
    <row r="1" spans="1:17" ht="26.25" x14ac:dyDescent="0.4">
      <c r="A1" s="72" t="s">
        <v>189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4"/>
    </row>
    <row r="2" spans="1:17" ht="26.25" x14ac:dyDescent="0.4">
      <c r="A2" s="53"/>
      <c r="B2" s="53"/>
      <c r="C2" s="57">
        <v>45309</v>
      </c>
      <c r="D2" s="57">
        <v>45325</v>
      </c>
      <c r="E2" s="57">
        <v>45343</v>
      </c>
      <c r="F2" s="57">
        <v>45348</v>
      </c>
      <c r="G2" s="57">
        <v>45359</v>
      </c>
      <c r="H2" s="53"/>
      <c r="I2" s="53"/>
      <c r="J2" s="53"/>
      <c r="K2" s="53"/>
      <c r="L2" s="53"/>
      <c r="M2" s="53"/>
      <c r="N2" s="53"/>
      <c r="O2" s="53"/>
      <c r="P2" s="53"/>
      <c r="Q2" s="53"/>
    </row>
    <row r="3" spans="1:17" x14ac:dyDescent="0.25">
      <c r="A3" s="54" t="s">
        <v>190</v>
      </c>
      <c r="B3" s="55">
        <v>2000</v>
      </c>
      <c r="C3" s="56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7" ht="18" customHeight="1" x14ac:dyDescent="0.25">
      <c r="A4" s="50" t="s">
        <v>191</v>
      </c>
      <c r="B4" s="49"/>
      <c r="C4" s="58">
        <v>-99.73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</row>
    <row r="5" spans="1:17" x14ac:dyDescent="0.25">
      <c r="A5" s="50"/>
      <c r="B5" s="49"/>
      <c r="C5" s="49" t="s">
        <v>192</v>
      </c>
      <c r="D5" s="58">
        <v>-198.75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</row>
    <row r="6" spans="1:17" x14ac:dyDescent="0.25">
      <c r="A6" s="49"/>
      <c r="B6" s="49"/>
      <c r="D6" s="49" t="s">
        <v>193</v>
      </c>
      <c r="E6" s="63">
        <v>-136.19</v>
      </c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</row>
    <row r="7" spans="1:17" x14ac:dyDescent="0.25">
      <c r="A7" s="49"/>
      <c r="B7" s="49"/>
      <c r="C7" s="49"/>
      <c r="D7" s="49"/>
      <c r="E7" s="49" t="s">
        <v>194</v>
      </c>
      <c r="F7" s="58">
        <v>-225.75</v>
      </c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</row>
    <row r="8" spans="1:17" x14ac:dyDescent="0.25">
      <c r="A8" s="49"/>
      <c r="B8" s="49"/>
      <c r="C8" s="49"/>
      <c r="D8" s="49"/>
      <c r="E8" s="49"/>
      <c r="F8" s="49" t="s">
        <v>195</v>
      </c>
      <c r="G8" s="75">
        <v>-29.96</v>
      </c>
      <c r="H8" s="49"/>
      <c r="I8" s="49"/>
      <c r="J8" s="49"/>
      <c r="K8" s="49"/>
      <c r="L8" s="49"/>
      <c r="M8" s="49"/>
      <c r="N8" s="49"/>
      <c r="O8" s="49"/>
      <c r="P8" s="49"/>
      <c r="Q8" s="49"/>
    </row>
    <row r="9" spans="1:17" x14ac:dyDescent="0.25">
      <c r="A9" s="49"/>
      <c r="B9" s="49"/>
      <c r="C9" s="49"/>
      <c r="D9" s="49"/>
      <c r="E9" s="49"/>
      <c r="F9" s="49"/>
      <c r="G9" s="49" t="s">
        <v>197</v>
      </c>
      <c r="H9" s="76">
        <v>-396.76</v>
      </c>
      <c r="I9" s="49"/>
      <c r="J9" s="49"/>
      <c r="K9" s="49"/>
      <c r="L9" s="49"/>
      <c r="M9" s="49"/>
      <c r="N9" s="49"/>
      <c r="O9" s="49"/>
      <c r="P9" s="49"/>
      <c r="Q9" s="49"/>
    </row>
    <row r="10" spans="1:17" x14ac:dyDescent="0.25">
      <c r="A10" s="49"/>
      <c r="B10" s="49"/>
      <c r="C10" s="49"/>
      <c r="D10" s="49"/>
      <c r="E10" s="49"/>
      <c r="F10" s="49"/>
      <c r="G10" s="49"/>
      <c r="H10" s="49" t="s">
        <v>198</v>
      </c>
      <c r="I10" s="49"/>
      <c r="J10" s="49"/>
      <c r="K10" s="49"/>
      <c r="L10" s="49"/>
      <c r="M10" s="49"/>
      <c r="N10" s="49"/>
      <c r="O10" s="49"/>
      <c r="P10" s="49"/>
      <c r="Q10" s="49"/>
    </row>
    <row r="11" spans="1:17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</row>
    <row r="12" spans="1:17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</row>
    <row r="13" spans="1:17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</row>
    <row r="14" spans="1:17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</row>
    <row r="15" spans="1:17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</row>
    <row r="16" spans="1:17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</row>
    <row r="17" spans="1:17" x14ac:dyDescent="0.2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</row>
    <row r="18" spans="1:17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</row>
    <row r="19" spans="1:17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</row>
    <row r="20" spans="1:17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</row>
    <row r="21" spans="1:17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</row>
    <row r="22" spans="1:17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</row>
    <row r="24" spans="1:17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</row>
    <row r="25" spans="1:17" ht="31.5" x14ac:dyDescent="0.25">
      <c r="A25" s="51" t="s">
        <v>196</v>
      </c>
      <c r="B25" s="52">
        <f>SUM(B3:Q23)</f>
        <v>912.8599999999999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</row>
    <row r="29" spans="1:17" x14ac:dyDescent="0.25">
      <c r="B29" s="77" t="s">
        <v>199</v>
      </c>
      <c r="C29" s="77">
        <f>SUM(99.73+19.78+5.95+29.96-13.9)</f>
        <v>141.52000000000001</v>
      </c>
    </row>
    <row r="30" spans="1:17" x14ac:dyDescent="0.25">
      <c r="B30" s="77" t="s">
        <v>200</v>
      </c>
      <c r="C30" s="77">
        <f>SUM(13.9+15.96+42.04+20.69+236.76+55.6)</f>
        <v>384.95000000000005</v>
      </c>
    </row>
    <row r="31" spans="1:17" x14ac:dyDescent="0.25">
      <c r="B31" s="77" t="s">
        <v>201</v>
      </c>
      <c r="C31" s="77">
        <f>SUM(82.05+20.56+3.7+29.18)</f>
        <v>135.49</v>
      </c>
    </row>
    <row r="32" spans="1:17" x14ac:dyDescent="0.25">
      <c r="B32" s="77" t="s">
        <v>202</v>
      </c>
      <c r="C32" s="77">
        <f>SUM(159.99+190.62+5.21+21.05+50.2+19.62)</f>
        <v>446.69</v>
      </c>
    </row>
    <row r="33" spans="2:3" x14ac:dyDescent="0.25">
      <c r="B33" s="80" t="s">
        <v>203</v>
      </c>
      <c r="C33" s="80">
        <f>SUM(C29:C32)</f>
        <v>1108.6500000000001</v>
      </c>
    </row>
    <row r="34" spans="2:3" x14ac:dyDescent="0.25">
      <c r="B34" s="78" t="s">
        <v>204</v>
      </c>
      <c r="C34" s="79">
        <f>SUM(B3-C33)</f>
        <v>891.34999999999991</v>
      </c>
    </row>
  </sheetData>
  <mergeCells count="1">
    <mergeCell ref="A1:Q1"/>
  </mergeCells>
  <hyperlinks>
    <hyperlink ref="A4" r:id="rId1" xr:uid="{CDF31867-D15F-4A79-8C55-8141430C01C7}"/>
  </hyperlinks>
  <pageMargins left="0.7" right="0.7" top="0.75" bottom="0.75" header="0.3" footer="0.3"/>
  <pageSetup orientation="portrait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6d645b1-43b6-4777-9567-b5fb8c4f6b09">
      <Terms xmlns="http://schemas.microsoft.com/office/infopath/2007/PartnerControls"/>
    </lcf76f155ced4ddcb4097134ff3c332f>
    <TaxCatchAll xmlns="778bff77-956e-4ce0-9686-4ec72d3988b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5588A8D3A3D3448A752FEBDDBC5C53" ma:contentTypeVersion="14" ma:contentTypeDescription="Create a new document." ma:contentTypeScope="" ma:versionID="a9429c0e58d66f1a562f4d21f4a6004f">
  <xsd:schema xmlns:xsd="http://www.w3.org/2001/XMLSchema" xmlns:xs="http://www.w3.org/2001/XMLSchema" xmlns:p="http://schemas.microsoft.com/office/2006/metadata/properties" xmlns:ns2="c6d645b1-43b6-4777-9567-b5fb8c4f6b09" xmlns:ns3="778bff77-956e-4ce0-9686-4ec72d3988b9" targetNamespace="http://schemas.microsoft.com/office/2006/metadata/properties" ma:root="true" ma:fieldsID="28dba7b4283976573244e3550d41fcea" ns2:_="" ns3:_="">
    <xsd:import namespace="c6d645b1-43b6-4777-9567-b5fb8c4f6b09"/>
    <xsd:import namespace="778bff77-956e-4ce0-9686-4ec72d3988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d645b1-43b6-4777-9567-b5fb8c4f6b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43b83bf-5a34-45d0-bf74-ccf9241540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8bff77-956e-4ce0-9686-4ec72d3988b9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babc4d4-7dc6-4904-ada8-22e83c7705cf}" ma:internalName="TaxCatchAll" ma:showField="CatchAllData" ma:web="778bff77-956e-4ce0-9686-4ec72d3988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200D1E6-1A52-4825-9600-C668B977554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E57DC55-D451-40F4-B7E8-F575F7F232A8}">
  <ds:schemaRefs>
    <ds:schemaRef ds:uri="778bff77-956e-4ce0-9686-4ec72d3988b9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infopath/2007/PartnerControls"/>
    <ds:schemaRef ds:uri="http://purl.org/dc/terms/"/>
    <ds:schemaRef ds:uri="http://www.w3.org/XML/1998/namespace"/>
    <ds:schemaRef ds:uri="http://schemas.openxmlformats.org/package/2006/metadata/core-properties"/>
    <ds:schemaRef ds:uri="c6d645b1-43b6-4777-9567-b5fb8c4f6b0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66EE6A2-3DB3-4510-9A4F-618E3E293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6d645b1-43b6-4777-9567-b5fb8c4f6b09"/>
    <ds:schemaRef ds:uri="778bff77-956e-4ce0-9686-4ec72d3988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WorkingBOMSeniorDesignGroup518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Kyle Evans</cp:lastModifiedBy>
  <cp:revision/>
  <dcterms:created xsi:type="dcterms:W3CDTF">2023-11-27T23:57:38Z</dcterms:created>
  <dcterms:modified xsi:type="dcterms:W3CDTF">2024-03-27T03:26:53Z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0x010100005588A8D3A3D3448A752FEBDDBC5C53</vt:lpwstr>
  </property>
  <property fmtid="{D5CDD505-2E9C-101B-9397-08002B2CF9AE}" pid="3" name="MediaServiceImageTags">
    <vt:lpwstr/>
  </property>
</Properties>
</file>